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<sst xmlns="http://schemas.openxmlformats.org/spreadsheetml/2006/main" count="186" uniqueCount="175">
  <si>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</si>
  <si>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</si>
  <si>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</si>
  <si>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</si>
  <si>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</si>
  <si>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</si>
  <si>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</si>
  <si>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</si>
  <si>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</si>
  <si>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</si>
  <si>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</si>
  <si>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</si>
  <si>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</si>
  <si>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</si>
  <si>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</si>
  <si>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</si>
  <si>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</si>
  <si>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</si>
  <si>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</si>
  <si>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</si>
  <si>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</si>
  <si>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</si>
  <si>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</si>
  <si>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</si>
  <si>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</si>
  <si>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</si>
  <si>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</si>
  <si>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</si>
  <si>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</si>
  <si>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</si>
  <si>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</si>
  <si>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</si>
  <si>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</si>
  <si>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</si>
  <si>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</si>
  <si>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</si>
  <si>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</si>
  <si>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</si>
  <si>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</si>
  <si>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</si>
  <si>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</si>
  <si>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</si>
  <si>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</si>
  <si>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</si>
  <si>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</si>
  <si>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</si>
  <si>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</si>
  <si>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</si>
  <si>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</si>
  <si>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</si>
  <si>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</si>
  <si>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</si>
  <si>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</si>
  <si>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</si>
  <si>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</si>
  <si>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</si>
  <si>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</si>
  <si>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</si>
  <si>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</si>
  <si>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</si>
  <si>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</si>
  <si>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</si>
  <si>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</si>
  <si>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</si>
  <si>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</si>
  <si>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</si>
  <si>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</si>
  <si>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</si>
  <si>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</si>
  <si>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</si>
  <si>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</si>
  <si>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</si>
  <si>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</si>
  <si>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</si>
  <si>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</si>
  <si>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</si>
  <si>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</si>
  <si>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</si>
  <si>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</si>
  <si>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</si>
  <si>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</si>
  <si>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</si>
  <si>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</si>
  <si>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</si>
  <si>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</si>
  <si>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</si>
  <si>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</si>
  <si>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</si>
  <si>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</si>
  <si>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</si>
  <si>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</si>
  <si>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</si>
  <si>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</si>
  <si>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</si>
  <si>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</si>
  <si>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</si>
  <si>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</si>
  <si>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</si>
  <si>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</si>
  <si>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</si>
  <si>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</si>
  <si>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</si>
  <si>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</si>
  <si>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</si>
  <si>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</si>
  <si>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</si>
  <si>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</si>
  <si>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</si>
  <si>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</si>
  <si>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</si>
  <si>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</si>
  <si>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</si>
  <si>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</si>
  <si>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</si>
  <si>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</si>
  <si>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</si>
  <si>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</si>
  <si>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</si>
  <si>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</si>
  <si>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</si>
  <si>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</si>
  <si>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</si>
  <si>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</si>
  <si>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</si>
  <si>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</si>
  <si>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</si>
  <si>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</si>
  <si>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</si>
  <si>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</si>
  <si>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</si>
  <si>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</si>
  <si>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</si>
  <si>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</si>
  <si>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</si>
  <si>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</si>
  <si>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</si>
  <si>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</si>
  <si>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</si>
  <si>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</si>
  <si>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</si>
  <si>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</si>
  <si>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</si>
  <si>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</si>
  <si>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</si>
  <si>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</si>
  <si>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</si>
  <si>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</si>
  <si>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</si>
  <si>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</si>
  <si>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</si>
  <si>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</si>
  <si>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</si>
  <si>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</si>
  <si>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</si>
  <si>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</si>
  <si>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</si>
  <si>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</si>
  <si>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</si>
  <si>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</si>
  <si>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</si>
  <si>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</si>
  <si>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</si>
  <si>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</si>
  <si>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</si>
  <si>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</si>
  <si>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</si>
  <si>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</si>
  <si>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</si>
  <si>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</si>
  <si>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http://engineeringsolutions.homestead.com/template_CBA.html</t>
  </si>
  <si>
    <t>http://engineeringsolutions.homestead.com/index.html</t>
  </si>
  <si>
    <t>To purchase an editable version of this file, please visit the following storefront website:</t>
  </si>
  <si>
    <t>https://app.gumroad.com/jcesarone999</t>
  </si>
  <si>
    <t>Or, visit the product description page and click the "Buy Now" button at:</t>
  </si>
  <si>
    <t>Or read the latest news at our homepage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</si>
</sst>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41" borderId="32" xfId="0" applyFill="1" applyBorder="1" applyAlignment="1" applyProtection="1">
      <alignment/>
      <protection/>
    </xf>
    <xf numFmtId="0" fontId="15" fillId="41" borderId="32" xfId="0" applyFont="1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15" fillId="41" borderId="0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37" fillId="41" borderId="39" xfId="0" applyFont="1" applyFill="1" applyBorder="1" applyAlignment="1" applyProtection="1">
      <alignment/>
      <protection/>
    </xf>
    <xf numFmtId="0" fontId="0" fillId="41" borderId="32" xfId="0" applyFont="1" applyFill="1" applyBorder="1" applyAlignment="1" applyProtection="1">
      <alignment/>
      <protection/>
    </xf>
    <xf numFmtId="0" fontId="37" fillId="41" borderId="35" xfId="0" applyFont="1" applyFill="1" applyBorder="1" applyAlignment="1" applyProtection="1">
      <alignment/>
      <protection/>
    </xf>
    <xf numFmtId="0" fontId="37" fillId="41" borderId="0" xfId="0" applyFont="1" applyFill="1" applyBorder="1" applyAlignment="1" applyProtection="1">
      <alignment/>
      <protection/>
    </xf>
    <xf numFmtId="0" fontId="38" fillId="41" borderId="35" xfId="0" applyFont="1" applyFill="1" applyBorder="1" applyAlignment="1" applyProtection="1">
      <alignment/>
      <protection/>
    </xf>
    <xf numFmtId="0" fontId="39" fillId="41" borderId="0" xfId="52" applyFont="1" applyFill="1" applyBorder="1" applyAlignment="1" applyProtection="1">
      <alignment/>
      <protection/>
    </xf>
    <xf numFmtId="0" fontId="0" fillId="41" borderId="35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125"/>
          <c:w val="0.866"/>
          <c:h val="0.8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-700555</c:v>
                </c:pt>
                <c:pt idx="1">
                  <c:v>-650666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7596553"/>
        <c:axId val="1260114"/>
      </c:barChart>
      <c:cat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735"/>
          <c:w val="0.074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14875"/>
          <c:w val="0.67425"/>
          <c:h val="0.7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-311054.7981058933</c:v>
                </c:pt>
                <c:pt idx="1">
                  <c:v>-270003.2574498432</c:v>
                </c:pt>
                <c:pt idx="2">
                  <c:v>-659289.3097294524</c:v>
                </c:pt>
                <c:pt idx="3">
                  <c:v>-362446.0196423597</c:v>
                </c:pt>
                <c:pt idx="4">
                  <c:v>-355671.32768642774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213299.4825595287</c:v>
                </c:pt>
                <c:pt idx="3">
                  <c:v>335262.5681691827</c:v>
                </c:pt>
                <c:pt idx="4">
                  <c:v>355671.32768642774</c:v>
                </c:pt>
                <c:pt idx="5">
                  <c:v>395717.9880801377</c:v>
                </c:pt>
                <c:pt idx="6">
                  <c:v>414209.4828502376</c:v>
                </c:pt>
                <c:pt idx="7">
                  <c:v>442413.3328173432</c:v>
                </c:pt>
                <c:pt idx="8">
                  <c:v>452233.2549242702</c:v>
                </c:pt>
                <c:pt idx="9">
                  <c:v>495101.8278209634</c:v>
                </c:pt>
              </c:numCache>
            </c:numRef>
          </c:val>
        </c:ser>
        <c:overlap val="100"/>
        <c:axId val="11341027"/>
        <c:axId val="34960380"/>
      </c:barChart>
      <c:catAx>
        <c:axId val="113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385"/>
          <c:w val="0.0757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6"/>
          <c:w val="0.951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-311054.7981058933</c:v>
                </c:pt>
                <c:pt idx="1">
                  <c:v>-581058.0555557365</c:v>
                </c:pt>
                <c:pt idx="2">
                  <c:v>-1027047.8827256602</c:v>
                </c:pt>
                <c:pt idx="3">
                  <c:v>-1054231.3341988372</c:v>
                </c:pt>
                <c:pt idx="4">
                  <c:v>-1054231.3341988372</c:v>
                </c:pt>
                <c:pt idx="5">
                  <c:v>-658513.3461186995</c:v>
                </c:pt>
                <c:pt idx="6">
                  <c:v>-244303.86326846195</c:v>
                </c:pt>
                <c:pt idx="7">
                  <c:v>198109.46954888123</c:v>
                </c:pt>
                <c:pt idx="8">
                  <c:v>650342.7244731514</c:v>
                </c:pt>
                <c:pt idx="9">
                  <c:v>1145444.5522941148</c:v>
                </c:pt>
              </c:numCache>
            </c:numRef>
          </c:val>
          <c:smooth val="0"/>
        </c:ser>
        <c:marker val="1"/>
        <c:axId val="46207965"/>
        <c:axId val="13218502"/>
      </c:lineChart>
      <c:catAx>
        <c:axId val="46207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Q15" sqref="Q15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3" t="s">
        <v>90</v>
      </c>
      <c r="F20" s="153"/>
      <c r="G20" s="153"/>
      <c r="H20" s="153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7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2021</v>
      </c>
      <c r="D8" s="81">
        <f>C8+1</f>
        <v>2022</v>
      </c>
      <c r="E8" s="81">
        <f aca="true" t="shared" si="0" ref="E8:L8">D8+1</f>
        <v>2023</v>
      </c>
      <c r="F8" s="81">
        <f t="shared" si="0"/>
        <v>2024</v>
      </c>
      <c r="G8" s="81">
        <f t="shared" si="0"/>
        <v>2025</v>
      </c>
      <c r="H8" s="81">
        <f t="shared" si="0"/>
        <v>2026</v>
      </c>
      <c r="I8" s="81">
        <f t="shared" si="0"/>
        <v>2027</v>
      </c>
      <c r="J8" s="81">
        <f t="shared" si="0"/>
        <v>2028</v>
      </c>
      <c r="K8" s="81">
        <f t="shared" si="0"/>
        <v>2029</v>
      </c>
      <c r="L8" s="81">
        <f t="shared" si="0"/>
        <v>2030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>
        <v>555</v>
      </c>
      <c r="D11" s="94">
        <v>666</v>
      </c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700555</v>
      </c>
      <c r="D15" s="83">
        <f t="shared" si="1"/>
        <v>650666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5101221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-700555</v>
      </c>
      <c r="C10" s="110">
        <f>-Costs!D15</f>
        <v>-650666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-700555</v>
      </c>
      <c r="C12" s="110">
        <f aca="true" t="shared" si="1" ref="C12:K12">SUM(C10:C11)</f>
        <v>-650666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12</v>
      </c>
      <c r="C16" s="117">
        <f>C8-B15</f>
        <v>13</v>
      </c>
      <c r="D16" s="118">
        <f>D8-B15</f>
        <v>14</v>
      </c>
      <c r="E16" s="119">
        <f>E8-B15</f>
        <v>15</v>
      </c>
      <c r="F16" s="118">
        <f>F8-B15</f>
        <v>16</v>
      </c>
      <c r="G16" s="119">
        <f>G8-B15</f>
        <v>17</v>
      </c>
      <c r="H16" s="118">
        <f>H8-B15</f>
        <v>18</v>
      </c>
      <c r="I16" s="119">
        <f>I8-B15</f>
        <v>19</v>
      </c>
      <c r="J16" s="118">
        <f>J8-B15</f>
        <v>20</v>
      </c>
      <c r="K16" s="119">
        <f>K8-B15</f>
        <v>21</v>
      </c>
    </row>
    <row r="17" spans="1:11" ht="12.75">
      <c r="A17" s="23" t="s">
        <v>4</v>
      </c>
      <c r="B17" s="120">
        <f>1/((1+$B$14)^B16)</f>
        <v>0.4440119592407353</v>
      </c>
      <c r="C17" s="120">
        <f aca="true" t="shared" si="2" ref="C17:K17">1/((1+$B$14)^C16)</f>
        <v>0.4149644478885376</v>
      </c>
      <c r="D17" s="120">
        <f t="shared" si="2"/>
        <v>0.3878172410173249</v>
      </c>
      <c r="E17" s="120">
        <f t="shared" si="2"/>
        <v>0.3624460196423597</v>
      </c>
      <c r="F17" s="120">
        <f t="shared" si="2"/>
        <v>0.33873459779659787</v>
      </c>
      <c r="G17" s="120">
        <f t="shared" si="2"/>
        <v>0.3165743904641102</v>
      </c>
      <c r="H17" s="120">
        <f t="shared" si="2"/>
        <v>0.29586391632159825</v>
      </c>
      <c r="I17" s="120">
        <f t="shared" si="2"/>
        <v>0.2765083330108395</v>
      </c>
      <c r="J17" s="120">
        <f t="shared" si="2"/>
        <v>0.2584190028138687</v>
      </c>
      <c r="K17" s="120">
        <f t="shared" si="2"/>
        <v>0.24151308674193336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-311054.7981058933</v>
      </c>
      <c r="C19" s="123">
        <f>C10*C$17</f>
        <v>-270003.2574498432</v>
      </c>
      <c r="D19" s="123">
        <f aca="true" t="shared" si="3" ref="D19:K19">D10*D$17</f>
        <v>-659289.3097294524</v>
      </c>
      <c r="E19" s="123">
        <f t="shared" si="3"/>
        <v>-362446.0196423597</v>
      </c>
      <c r="F19" s="123">
        <f t="shared" si="3"/>
        <v>-355671.32768642774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213299.4825595287</v>
      </c>
      <c r="E20" s="123">
        <f aca="true" t="shared" si="4" ref="E20:K20">E11*E$17</f>
        <v>335262.5681691827</v>
      </c>
      <c r="F20" s="123">
        <f t="shared" si="4"/>
        <v>355671.32768642774</v>
      </c>
      <c r="G20" s="123">
        <f t="shared" si="4"/>
        <v>395717.9880801377</v>
      </c>
      <c r="H20" s="123">
        <f t="shared" si="4"/>
        <v>414209.4828502376</v>
      </c>
      <c r="I20" s="123">
        <f t="shared" si="4"/>
        <v>442413.3328173432</v>
      </c>
      <c r="J20" s="123">
        <f t="shared" si="4"/>
        <v>452233.2549242702</v>
      </c>
      <c r="K20" s="124">
        <f t="shared" si="4"/>
        <v>495101.8278209634</v>
      </c>
    </row>
    <row r="21" spans="1:11" ht="12.75">
      <c r="A21" s="122" t="s">
        <v>12</v>
      </c>
      <c r="B21" s="123">
        <f>SUM(B19:B20)</f>
        <v>-311054.7981058933</v>
      </c>
      <c r="C21" s="123">
        <f aca="true" t="shared" si="5" ref="C21:K21">SUM(C19:C20)</f>
        <v>-270003.2574498432</v>
      </c>
      <c r="D21" s="123">
        <f t="shared" si="5"/>
        <v>-445989.8271699237</v>
      </c>
      <c r="E21" s="123">
        <f t="shared" si="5"/>
        <v>-27183.451473177003</v>
      </c>
      <c r="F21" s="123">
        <f t="shared" si="5"/>
        <v>0</v>
      </c>
      <c r="G21" s="123">
        <f t="shared" si="5"/>
        <v>395717.9880801377</v>
      </c>
      <c r="H21" s="123">
        <f t="shared" si="5"/>
        <v>414209.4828502376</v>
      </c>
      <c r="I21" s="123">
        <f t="shared" si="5"/>
        <v>442413.3328173432</v>
      </c>
      <c r="J21" s="123">
        <f t="shared" si="5"/>
        <v>452233.2549242702</v>
      </c>
      <c r="K21" s="124">
        <f t="shared" si="5"/>
        <v>495101.8278209634</v>
      </c>
    </row>
    <row r="22" spans="1:11" ht="12.75">
      <c r="A22" s="122" t="s">
        <v>13</v>
      </c>
      <c r="B22" s="123">
        <f>B21</f>
        <v>-311054.7981058933</v>
      </c>
      <c r="C22" s="123">
        <f>B22+C21</f>
        <v>-581058.0555557365</v>
      </c>
      <c r="D22" s="123">
        <f aca="true" t="shared" si="6" ref="D22:K22">C22+D21</f>
        <v>-1027047.8827256602</v>
      </c>
      <c r="E22" s="123">
        <f t="shared" si="6"/>
        <v>-1054231.3341988372</v>
      </c>
      <c r="F22" s="123">
        <f t="shared" si="6"/>
        <v>-1054231.3341988372</v>
      </c>
      <c r="G22" s="123">
        <f t="shared" si="6"/>
        <v>-658513.3461186995</v>
      </c>
      <c r="H22" s="123">
        <f t="shared" si="6"/>
        <v>-244303.86326846195</v>
      </c>
      <c r="I22" s="123">
        <f t="shared" si="6"/>
        <v>198109.46954888123</v>
      </c>
      <c r="J22" s="123">
        <f t="shared" si="6"/>
        <v>650342.7244731514</v>
      </c>
      <c r="K22" s="124">
        <f t="shared" si="6"/>
        <v>1145444.5522941148</v>
      </c>
    </row>
    <row r="23" ht="12.75">
      <c r="A23" s="113"/>
    </row>
    <row r="24" spans="1:2" ht="12.75">
      <c r="A24" s="125" t="s">
        <v>5</v>
      </c>
      <c r="B24" s="126">
        <f>NPV(B14,C12:K12)+B12</f>
        <v>2579760.5862978</v>
      </c>
    </row>
    <row r="25" spans="1:2" ht="12.75">
      <c r="A25" s="125" t="s">
        <v>6</v>
      </c>
      <c r="B25" s="127">
        <f>IRR(B12:K12,0.1)</f>
        <v>0.2133040373692192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54" t="s">
        <v>135</v>
      </c>
      <c r="C39" s="155"/>
      <c r="D39" s="155"/>
      <c r="E39" s="155"/>
      <c r="F39" s="155"/>
      <c r="G39" s="155"/>
      <c r="H39" s="155"/>
      <c r="I39" s="155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66" t="s">
        <v>171</v>
      </c>
      <c r="D3" s="167"/>
      <c r="E3" s="167"/>
      <c r="F3" s="167"/>
      <c r="G3" s="167"/>
      <c r="H3" s="167"/>
      <c r="I3" s="167"/>
      <c r="J3" s="167"/>
      <c r="K3" s="156"/>
      <c r="L3" s="156"/>
      <c r="M3" s="156"/>
      <c r="N3" s="157"/>
      <c r="O3" s="157"/>
      <c r="P3" s="156"/>
      <c r="Q3" s="158"/>
    </row>
    <row r="4" spans="3:17" ht="20.25">
      <c r="C4" s="168"/>
      <c r="D4" s="169"/>
      <c r="E4" s="169"/>
      <c r="F4" s="169"/>
      <c r="G4" s="169"/>
      <c r="H4" s="169"/>
      <c r="I4" s="169"/>
      <c r="J4" s="169"/>
      <c r="K4" s="159"/>
      <c r="L4" s="159"/>
      <c r="M4" s="159"/>
      <c r="N4" s="159"/>
      <c r="O4" s="159"/>
      <c r="P4" s="160"/>
      <c r="Q4" s="161"/>
    </row>
    <row r="5" spans="3:17" ht="20.25">
      <c r="C5" s="170" t="s">
        <v>172</v>
      </c>
      <c r="D5" s="169"/>
      <c r="E5" s="169"/>
      <c r="F5" s="169"/>
      <c r="G5" s="169"/>
      <c r="H5" s="169"/>
      <c r="I5" s="169"/>
      <c r="J5" s="169"/>
      <c r="K5" s="159"/>
      <c r="L5" s="159"/>
      <c r="M5" s="159"/>
      <c r="N5" s="159"/>
      <c r="O5" s="159"/>
      <c r="P5" s="160"/>
      <c r="Q5" s="161"/>
    </row>
    <row r="6" spans="3:17" ht="20.25">
      <c r="C6" s="168"/>
      <c r="D6" s="169"/>
      <c r="E6" s="169"/>
      <c r="F6" s="169"/>
      <c r="G6" s="169"/>
      <c r="H6" s="169"/>
      <c r="I6" s="169"/>
      <c r="J6" s="169"/>
      <c r="K6" s="159"/>
      <c r="L6" s="159"/>
      <c r="M6" s="159"/>
      <c r="N6" s="159"/>
      <c r="O6" s="159"/>
      <c r="P6" s="160"/>
      <c r="Q6" s="161"/>
    </row>
    <row r="7" spans="3:17" ht="20.25">
      <c r="C7" s="168" t="s">
        <v>173</v>
      </c>
      <c r="D7" s="169"/>
      <c r="E7" s="169"/>
      <c r="F7" s="169"/>
      <c r="G7" s="169"/>
      <c r="H7" s="169"/>
      <c r="I7" s="169"/>
      <c r="J7" s="169"/>
      <c r="K7" s="159"/>
      <c r="L7" s="159"/>
      <c r="M7" s="159"/>
      <c r="N7" s="159"/>
      <c r="O7" s="159"/>
      <c r="P7" s="160"/>
      <c r="Q7" s="161"/>
    </row>
    <row r="8" spans="3:17" ht="20.25">
      <c r="C8" s="168"/>
      <c r="D8" s="171"/>
      <c r="E8" s="169"/>
      <c r="F8" s="169"/>
      <c r="G8" s="169"/>
      <c r="H8" s="169"/>
      <c r="I8" s="169"/>
      <c r="J8" s="169"/>
      <c r="K8" s="159"/>
      <c r="L8" s="159"/>
      <c r="M8" s="159"/>
      <c r="N8" s="159"/>
      <c r="O8" s="159"/>
      <c r="P8" s="160"/>
      <c r="Q8" s="161"/>
    </row>
    <row r="9" spans="3:17" ht="20.25">
      <c r="C9" s="170" t="s">
        <v>169</v>
      </c>
      <c r="D9" s="169"/>
      <c r="E9" s="169"/>
      <c r="F9" s="169"/>
      <c r="G9" s="169"/>
      <c r="H9" s="169"/>
      <c r="I9" s="169"/>
      <c r="J9" s="169"/>
      <c r="K9" s="159"/>
      <c r="L9" s="159"/>
      <c r="M9" s="159"/>
      <c r="N9" s="159"/>
      <c r="O9" s="159"/>
      <c r="P9" s="160"/>
      <c r="Q9" s="161"/>
    </row>
    <row r="10" spans="3:17" ht="20.25">
      <c r="C10" s="168"/>
      <c r="D10" s="169"/>
      <c r="E10" s="169"/>
      <c r="F10" s="169"/>
      <c r="G10" s="169"/>
      <c r="H10" s="169"/>
      <c r="I10" s="169"/>
      <c r="J10" s="169"/>
      <c r="K10" s="159"/>
      <c r="L10" s="159"/>
      <c r="M10" s="159"/>
      <c r="N10" s="159"/>
      <c r="O10" s="159"/>
      <c r="P10" s="160"/>
      <c r="Q10" s="161"/>
    </row>
    <row r="11" spans="3:17" ht="20.25">
      <c r="C11" s="168" t="s">
        <v>174</v>
      </c>
      <c r="D11" s="169"/>
      <c r="E11" s="169"/>
      <c r="F11" s="169"/>
      <c r="G11" s="169"/>
      <c r="H11" s="169"/>
      <c r="I11" s="169"/>
      <c r="J11" s="169"/>
      <c r="K11" s="159"/>
      <c r="L11" s="159"/>
      <c r="M11" s="159"/>
      <c r="N11" s="159"/>
      <c r="O11" s="159"/>
      <c r="P11" s="160"/>
      <c r="Q11" s="161"/>
    </row>
    <row r="12" spans="3:17" ht="12.75">
      <c r="C12" s="172"/>
      <c r="D12" s="173"/>
      <c r="E12" s="173"/>
      <c r="F12" s="173"/>
      <c r="G12" s="173"/>
      <c r="H12" s="173"/>
      <c r="I12" s="173"/>
      <c r="J12" s="173"/>
      <c r="K12" s="160"/>
      <c r="L12" s="160"/>
      <c r="M12" s="160"/>
      <c r="N12" s="160"/>
      <c r="O12" s="160"/>
      <c r="P12" s="160"/>
      <c r="Q12" s="161"/>
    </row>
    <row r="13" spans="3:17" ht="20.25">
      <c r="C13" s="170" t="s">
        <v>170</v>
      </c>
      <c r="D13" s="169"/>
      <c r="E13" s="173"/>
      <c r="F13" s="173"/>
      <c r="G13" s="173"/>
      <c r="H13" s="173"/>
      <c r="I13" s="173"/>
      <c r="J13" s="173"/>
      <c r="K13" s="160"/>
      <c r="L13" s="160"/>
      <c r="M13" s="160"/>
      <c r="N13" s="160"/>
      <c r="O13" s="160"/>
      <c r="P13" s="160"/>
      <c r="Q13" s="161"/>
    </row>
    <row r="14" spans="3:17" ht="12.75">
      <c r="C14" s="172"/>
      <c r="D14" s="173"/>
      <c r="E14" s="173"/>
      <c r="F14" s="173"/>
      <c r="G14" s="173"/>
      <c r="H14" s="173"/>
      <c r="I14" s="173"/>
      <c r="J14" s="173"/>
      <c r="K14" s="160"/>
      <c r="L14" s="160"/>
      <c r="M14" s="160"/>
      <c r="N14" s="160"/>
      <c r="O14" s="160"/>
      <c r="P14" s="160"/>
      <c r="Q14" s="161"/>
    </row>
    <row r="15" spans="3:17" ht="12.75">
      <c r="C15" s="162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3:17" ht="13.5" thickBot="1"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2021-08-08T20:24:11Z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